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45" windowWidth="15180" windowHeight="8580" tabRatio="467" activeTab="0"/>
  </bookViews>
  <sheets>
    <sheet name="Uwert 2 " sheetId="1" r:id="rId1"/>
    <sheet name="Uwert 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Ulf-Dieter</author>
    <author>Ulf-Dieter Pitzing</author>
  </authors>
  <commentList>
    <comment ref="D49" authorId="0">
      <text>
        <r>
          <rPr>
            <sz val="10"/>
            <rFont val="Tahoma"/>
            <family val="0"/>
          </rPr>
          <t xml:space="preserve">Aufwärts=1
Horizontal=2
Abwärts=3
</t>
        </r>
      </text>
    </comment>
    <comment ref="C11" authorId="1">
      <text>
        <r>
          <rPr>
            <b/>
            <sz val="8"/>
            <rFont val="Tahoma"/>
            <family val="0"/>
          </rPr>
          <t xml:space="preserve">Geeignete Einheit selbst wählen!
zB m²
</t>
        </r>
        <r>
          <rPr>
            <sz val="8"/>
            <rFont val="Tahoma"/>
            <family val="0"/>
          </rPr>
          <t xml:space="preserve">
</t>
        </r>
      </text>
    </comment>
    <comment ref="D11" authorId="1">
      <text>
        <r>
          <rPr>
            <b/>
            <sz val="8"/>
            <rFont val="Tahoma"/>
            <family val="0"/>
          </rPr>
          <t xml:space="preserve">Geeignete Einheit selbst wählen!
zB. m²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Ulf-Dieter</author>
  </authors>
  <commentList>
    <comment ref="D49" authorId="0">
      <text>
        <r>
          <rPr>
            <sz val="10"/>
            <rFont val="Tahoma"/>
            <family val="0"/>
          </rPr>
          <t xml:space="preserve">Aufwärts=1
Horizontal=2
Abwärts=3
</t>
        </r>
      </text>
    </comment>
  </commentList>
</comments>
</file>

<file path=xl/sharedStrings.xml><?xml version="1.0" encoding="utf-8"?>
<sst xmlns="http://schemas.openxmlformats.org/spreadsheetml/2006/main" count="110" uniqueCount="55">
  <si>
    <t>Bauteil Nr.</t>
  </si>
  <si>
    <t>Bauteil-Bezeichnung</t>
  </si>
  <si>
    <t>d in m</t>
  </si>
  <si>
    <t>Bereich 1</t>
  </si>
  <si>
    <t>Bereich 2</t>
  </si>
  <si>
    <t>m²K/W</t>
  </si>
  <si>
    <t>Dicke d</t>
  </si>
  <si>
    <t>Dicke des Bauteils:</t>
  </si>
  <si>
    <t>W/(m²K)</t>
  </si>
  <si>
    <t>Richtung des Wärmestroms</t>
  </si>
  <si>
    <t>Aufwärts</t>
  </si>
  <si>
    <t>Dicke der Luft-</t>
  </si>
  <si>
    <t>U-Werte nach DIN EN ISO 6946: 2003</t>
  </si>
  <si>
    <t>WD</t>
  </si>
  <si>
    <t>Wärmeleitfähigkeit l in W/(mK)</t>
  </si>
  <si>
    <t>Um-Wert:</t>
  </si>
  <si>
    <t>Nebenrechnung</t>
  </si>
  <si>
    <t>R</t>
  </si>
  <si>
    <t>Ob Gw R'</t>
  </si>
  <si>
    <t>Mittelwert</t>
  </si>
  <si>
    <t>U-Wert</t>
  </si>
  <si>
    <t>Berechung</t>
  </si>
  <si>
    <t>lambda f. ruh. Luftschichten</t>
  </si>
  <si>
    <t>R in m²k/W</t>
  </si>
  <si>
    <t>lambda in W/mK</t>
  </si>
  <si>
    <t>Richtung</t>
  </si>
  <si>
    <t>R'</t>
  </si>
  <si>
    <t>R''</t>
  </si>
  <si>
    <t>Holzriegel</t>
  </si>
  <si>
    <t>Rsi</t>
  </si>
  <si>
    <t>Rse</t>
  </si>
  <si>
    <t>Unt Gw R''</t>
  </si>
  <si>
    <t>in m</t>
  </si>
  <si>
    <t>m</t>
  </si>
  <si>
    <t>Schalung</t>
  </si>
  <si>
    <t>Luft</t>
  </si>
  <si>
    <t>Rechenwert</t>
  </si>
  <si>
    <t>Bereich 3</t>
  </si>
  <si>
    <t xml:space="preserve">Mauerwerk </t>
  </si>
  <si>
    <t>Wärmeleitfähigkeit lambda in W/(mK)</t>
  </si>
  <si>
    <t>Horizontal</t>
  </si>
  <si>
    <t>Abwärts</t>
  </si>
  <si>
    <t>lambda f. ruhende Luftschichten</t>
  </si>
  <si>
    <t>schicht [m]</t>
  </si>
  <si>
    <t>U-Werte nach DIN EN ISO 6946: 2009</t>
  </si>
  <si>
    <t>Bereich a</t>
  </si>
  <si>
    <t>Bereich b</t>
  </si>
  <si>
    <t>Schicht</t>
  </si>
  <si>
    <t xml:space="preserve">Bereich a </t>
  </si>
  <si>
    <t>R (oberer GW)</t>
  </si>
  <si>
    <t>R (unterer GW)</t>
  </si>
  <si>
    <t>R''=</t>
  </si>
  <si>
    <t>20R'=</t>
  </si>
  <si>
    <t>IP</t>
  </si>
  <si>
    <t>AP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</si>
</sst>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0"/>
    <numFmt numFmtId="174" formatCode="0.0%"/>
    <numFmt numFmtId="175" formatCode="0.0000"/>
    <numFmt numFmtId="176" formatCode="0.00000"/>
    <numFmt numFmtId="177" formatCode="0.000000000"/>
    <numFmt numFmtId="178" formatCode="0.0000000000"/>
    <numFmt numFmtId="179" formatCode="0.00000000"/>
    <numFmt numFmtId="180" formatCode="0.0000000"/>
    <numFmt numFmtId="181" formatCode="0.000000"/>
    <numFmt numFmtId="182" formatCode="0.00000000000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3" borderId="0" xfId="0" applyFill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17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5" fillId="3" borderId="0" xfId="19" applyNumberFormat="1" applyFont="1" applyFill="1" applyAlignment="1">
      <alignment/>
    </xf>
    <xf numFmtId="173" fontId="0" fillId="3" borderId="0" xfId="0" applyNumberFormat="1" applyFill="1" applyAlignment="1">
      <alignment/>
    </xf>
    <xf numFmtId="175" fontId="0" fillId="0" borderId="0" xfId="0" applyNumberFormat="1" applyAlignment="1">
      <alignment/>
    </xf>
    <xf numFmtId="173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3" fontId="0" fillId="0" borderId="0" xfId="0" applyNumberFormat="1" applyFill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1"/>
  <sheetViews>
    <sheetView tabSelected="1" workbookViewId="0" topLeftCell="A1">
      <selection activeCell="L28" sqref="L28"/>
    </sheetView>
  </sheetViews>
  <sheetFormatPr defaultColWidth="11.421875" defaultRowHeight="12.75"/>
  <cols>
    <col min="1" max="1" width="2.421875" style="0" customWidth="1"/>
    <col min="2" max="2" width="7.140625" style="0" customWidth="1"/>
    <col min="3" max="3" width="17.00390625" style="0" customWidth="1"/>
    <col min="4" max="4" width="14.8515625" style="0" customWidth="1"/>
    <col min="5" max="6" width="10.7109375" style="0" customWidth="1"/>
    <col min="7" max="7" width="11.8515625" style="0" customWidth="1"/>
    <col min="8" max="8" width="17.28125" style="0" customWidth="1"/>
    <col min="10" max="10" width="14.28125" style="0" customWidth="1"/>
    <col min="11" max="11" width="12.00390625" style="0" bestFit="1" customWidth="1"/>
    <col min="12" max="12" width="11.57421875" style="0" bestFit="1" customWidth="1"/>
    <col min="13" max="13" width="5.8515625" style="0" customWidth="1"/>
    <col min="14" max="14" width="9.8515625" style="0" customWidth="1"/>
    <col min="16" max="16" width="12.00390625" style="0" bestFit="1" customWidth="1"/>
  </cols>
  <sheetData>
    <row r="2" spans="3:10" ht="12.75">
      <c r="C2" s="2" t="s">
        <v>44</v>
      </c>
      <c r="D2" s="2"/>
      <c r="E2" s="2"/>
      <c r="F2" s="2"/>
      <c r="G2" s="2"/>
      <c r="H2" s="2"/>
      <c r="I2" s="2"/>
      <c r="J2" s="2"/>
    </row>
    <row r="6" spans="3:4" ht="12.75">
      <c r="C6" t="s">
        <v>0</v>
      </c>
      <c r="D6" t="s">
        <v>1</v>
      </c>
    </row>
    <row r="7" spans="3:4" ht="12.75">
      <c r="C7" s="4"/>
      <c r="D7" s="4"/>
    </row>
    <row r="8" spans="10:18" ht="12.75">
      <c r="J8" s="1" t="s">
        <v>16</v>
      </c>
      <c r="K8" s="1" t="s">
        <v>49</v>
      </c>
      <c r="L8" s="1"/>
      <c r="M8" s="1"/>
      <c r="N8" s="1" t="s">
        <v>50</v>
      </c>
      <c r="O8" s="1"/>
      <c r="P8" s="1"/>
      <c r="Q8" s="7"/>
      <c r="R8" s="7"/>
    </row>
    <row r="9" spans="10:18" ht="12.75">
      <c r="J9" s="1"/>
      <c r="K9" s="1" t="s">
        <v>45</v>
      </c>
      <c r="L9" s="1" t="s">
        <v>46</v>
      </c>
      <c r="M9" s="1"/>
      <c r="N9" s="1" t="s">
        <v>45</v>
      </c>
      <c r="O9" s="1" t="s">
        <v>46</v>
      </c>
      <c r="P9" s="1"/>
      <c r="Q9" s="7"/>
      <c r="R9" s="7"/>
    </row>
    <row r="10" spans="3:18" ht="12.75">
      <c r="C10" s="8" t="s">
        <v>48</v>
      </c>
      <c r="D10" s="8" t="s">
        <v>46</v>
      </c>
      <c r="E10" s="8" t="s">
        <v>6</v>
      </c>
      <c r="F10" s="8" t="s">
        <v>39</v>
      </c>
      <c r="G10" s="8"/>
      <c r="J10" s="1" t="s">
        <v>2</v>
      </c>
      <c r="K10" s="1"/>
      <c r="L10" s="1"/>
      <c r="M10" s="1"/>
      <c r="N10" s="1"/>
      <c r="O10" s="1"/>
      <c r="P10" s="1"/>
      <c r="Q10" s="7"/>
      <c r="R10" s="7"/>
    </row>
    <row r="11" spans="3:18" ht="12.75">
      <c r="C11" s="4">
        <v>20</v>
      </c>
      <c r="D11" s="4">
        <v>80</v>
      </c>
      <c r="E11" s="8" t="s">
        <v>32</v>
      </c>
      <c r="F11" s="8" t="s">
        <v>3</v>
      </c>
      <c r="G11" s="8" t="s">
        <v>4</v>
      </c>
      <c r="H11" s="7"/>
      <c r="J11" s="1"/>
      <c r="K11" s="1"/>
      <c r="L11" s="1"/>
      <c r="M11" s="1"/>
      <c r="N11" s="1"/>
      <c r="O11" s="1"/>
      <c r="P11" s="1"/>
      <c r="Q11" s="7"/>
      <c r="R11" s="7"/>
    </row>
    <row r="12" spans="2:18" ht="12.75">
      <c r="B12" t="s">
        <v>47</v>
      </c>
      <c r="C12" t="s">
        <v>29</v>
      </c>
      <c r="F12" s="4">
        <v>0.13</v>
      </c>
      <c r="G12" s="4">
        <v>0.13</v>
      </c>
      <c r="H12" s="7"/>
      <c r="J12" s="1"/>
      <c r="K12" s="16">
        <f>$F$12</f>
        <v>0.13</v>
      </c>
      <c r="L12" s="16">
        <f>$G$12</f>
        <v>0.13</v>
      </c>
      <c r="M12" s="1"/>
      <c r="N12" s="16">
        <f>IF(K12=0,0,$N$25/K12)</f>
        <v>1.5384615384615385</v>
      </c>
      <c r="O12" s="16">
        <f>IF(L12=0,0,$O$25/L12)</f>
        <v>6.153846153846154</v>
      </c>
      <c r="P12" s="16">
        <f aca="true" t="shared" si="0" ref="P12:P22">IF(SUM(N12:O12)=0,0,1/SUM(N12:O12))</f>
        <v>0.13</v>
      </c>
      <c r="Q12" s="7"/>
      <c r="R12" s="7"/>
    </row>
    <row r="13" spans="2:18" ht="12.75">
      <c r="B13">
        <v>1</v>
      </c>
      <c r="C13" s="4" t="s">
        <v>53</v>
      </c>
      <c r="D13" s="4" t="s">
        <v>53</v>
      </c>
      <c r="E13" s="13">
        <v>0.02</v>
      </c>
      <c r="F13" s="4">
        <v>0.8</v>
      </c>
      <c r="G13" s="4">
        <v>0.8</v>
      </c>
      <c r="H13" s="7"/>
      <c r="J13" s="1">
        <f>E13</f>
        <v>0.02</v>
      </c>
      <c r="K13" s="16">
        <f>IF(F13=0,0,$J13/F13)</f>
        <v>0.024999999999999998</v>
      </c>
      <c r="L13" s="16">
        <f aca="true" t="shared" si="1" ref="L13:L22">IF(G13=0,0,$J13/G13)</f>
        <v>0.024999999999999998</v>
      </c>
      <c r="M13" s="1"/>
      <c r="N13" s="16">
        <f aca="true" t="shared" si="2" ref="N13:N22">IF(K13=0,0,$N$25/K13)</f>
        <v>8.000000000000002</v>
      </c>
      <c r="O13" s="16">
        <f aca="true" t="shared" si="3" ref="O13:O22">IF(L13=0,0,$O$25/L13)</f>
        <v>32.00000000000001</v>
      </c>
      <c r="P13" s="16">
        <f t="shared" si="0"/>
        <v>0.024999999999999994</v>
      </c>
      <c r="Q13" s="7"/>
      <c r="R13" s="7"/>
    </row>
    <row r="14" spans="2:18" ht="12.75">
      <c r="B14">
        <v>2</v>
      </c>
      <c r="C14" s="4" t="s">
        <v>28</v>
      </c>
      <c r="D14" s="4" t="s">
        <v>13</v>
      </c>
      <c r="E14" s="13">
        <v>0.12</v>
      </c>
      <c r="F14" s="4">
        <v>0.2</v>
      </c>
      <c r="G14" s="4">
        <v>0.04</v>
      </c>
      <c r="H14" s="7"/>
      <c r="J14" s="1">
        <f aca="true" t="shared" si="4" ref="J14:J22">E14</f>
        <v>0.12</v>
      </c>
      <c r="K14" s="16">
        <f aca="true" t="shared" si="5" ref="K14:K22">IF(F14=0,0,$J14/F14)</f>
        <v>0.6</v>
      </c>
      <c r="L14" s="16">
        <f t="shared" si="1"/>
        <v>3</v>
      </c>
      <c r="M14" s="1"/>
      <c r="N14" s="16">
        <f t="shared" si="2"/>
        <v>0.33333333333333337</v>
      </c>
      <c r="O14" s="16">
        <f t="shared" si="3"/>
        <v>0.26666666666666666</v>
      </c>
      <c r="P14" s="16">
        <f t="shared" si="0"/>
        <v>1.6666666666666665</v>
      </c>
      <c r="Q14" s="7"/>
      <c r="R14" s="7"/>
    </row>
    <row r="15" spans="2:18" ht="12.75">
      <c r="B15">
        <v>3</v>
      </c>
      <c r="C15" s="4" t="s">
        <v>54</v>
      </c>
      <c r="D15" s="4" t="s">
        <v>54</v>
      </c>
      <c r="E15" s="13">
        <v>0.02</v>
      </c>
      <c r="F15" s="4">
        <v>0.8</v>
      </c>
      <c r="G15" s="4">
        <v>0.8</v>
      </c>
      <c r="H15" s="7"/>
      <c r="J15" s="1">
        <f t="shared" si="4"/>
        <v>0.02</v>
      </c>
      <c r="K15" s="16">
        <f t="shared" si="5"/>
        <v>0.024999999999999998</v>
      </c>
      <c r="L15" s="16">
        <f t="shared" si="1"/>
        <v>0.024999999999999998</v>
      </c>
      <c r="M15" s="1"/>
      <c r="N15" s="16">
        <f t="shared" si="2"/>
        <v>8.000000000000002</v>
      </c>
      <c r="O15" s="16">
        <f t="shared" si="3"/>
        <v>32.00000000000001</v>
      </c>
      <c r="P15" s="16">
        <f t="shared" si="0"/>
        <v>0.024999999999999994</v>
      </c>
      <c r="Q15" s="7"/>
      <c r="R15" s="7"/>
    </row>
    <row r="16" spans="2:18" ht="12.75">
      <c r="B16">
        <v>4</v>
      </c>
      <c r="C16" s="4"/>
      <c r="D16" s="4"/>
      <c r="E16" s="13"/>
      <c r="F16" s="4"/>
      <c r="G16" s="4"/>
      <c r="H16" s="7"/>
      <c r="J16" s="1">
        <f t="shared" si="4"/>
        <v>0</v>
      </c>
      <c r="K16" s="16">
        <f t="shared" si="5"/>
        <v>0</v>
      </c>
      <c r="L16" s="16">
        <f t="shared" si="1"/>
        <v>0</v>
      </c>
      <c r="M16" s="1"/>
      <c r="N16" s="16">
        <f t="shared" si="2"/>
        <v>0</v>
      </c>
      <c r="O16" s="16">
        <f t="shared" si="3"/>
        <v>0</v>
      </c>
      <c r="P16" s="16">
        <f t="shared" si="0"/>
        <v>0</v>
      </c>
      <c r="Q16" s="7"/>
      <c r="R16" s="7"/>
    </row>
    <row r="17" spans="2:18" ht="12.75">
      <c r="B17">
        <v>5</v>
      </c>
      <c r="C17" s="4"/>
      <c r="D17" s="4"/>
      <c r="E17" s="4"/>
      <c r="F17" s="4"/>
      <c r="G17" s="4"/>
      <c r="H17" s="7"/>
      <c r="J17" s="1">
        <f t="shared" si="4"/>
        <v>0</v>
      </c>
      <c r="K17" s="16">
        <f t="shared" si="5"/>
        <v>0</v>
      </c>
      <c r="L17" s="16">
        <f t="shared" si="1"/>
        <v>0</v>
      </c>
      <c r="M17" s="1"/>
      <c r="N17" s="16">
        <f t="shared" si="2"/>
        <v>0</v>
      </c>
      <c r="O17" s="16">
        <f t="shared" si="3"/>
        <v>0</v>
      </c>
      <c r="P17" s="16">
        <f t="shared" si="0"/>
        <v>0</v>
      </c>
      <c r="Q17" s="7"/>
      <c r="R17" s="7"/>
    </row>
    <row r="18" spans="2:18" ht="12.75">
      <c r="B18">
        <v>6</v>
      </c>
      <c r="C18" s="4"/>
      <c r="D18" s="4"/>
      <c r="E18" s="4"/>
      <c r="F18" s="4"/>
      <c r="G18" s="4"/>
      <c r="H18" s="7"/>
      <c r="J18" s="1">
        <f t="shared" si="4"/>
        <v>0</v>
      </c>
      <c r="K18" s="16">
        <f t="shared" si="5"/>
        <v>0</v>
      </c>
      <c r="L18" s="16">
        <f t="shared" si="1"/>
        <v>0</v>
      </c>
      <c r="M18" s="1"/>
      <c r="N18" s="16">
        <f t="shared" si="2"/>
        <v>0</v>
      </c>
      <c r="O18" s="16">
        <f t="shared" si="3"/>
        <v>0</v>
      </c>
      <c r="P18" s="16">
        <f t="shared" si="0"/>
        <v>0</v>
      </c>
      <c r="Q18" s="7"/>
      <c r="R18" s="7"/>
    </row>
    <row r="19" spans="2:18" ht="12.75">
      <c r="B19">
        <v>7</v>
      </c>
      <c r="C19" s="4"/>
      <c r="D19" s="4"/>
      <c r="E19" s="4"/>
      <c r="F19" s="4"/>
      <c r="G19" s="4"/>
      <c r="H19" s="7"/>
      <c r="J19" s="1">
        <f t="shared" si="4"/>
        <v>0</v>
      </c>
      <c r="K19" s="16">
        <f t="shared" si="5"/>
        <v>0</v>
      </c>
      <c r="L19" s="16">
        <f t="shared" si="1"/>
        <v>0</v>
      </c>
      <c r="M19" s="1"/>
      <c r="N19" s="16">
        <f t="shared" si="2"/>
        <v>0</v>
      </c>
      <c r="O19" s="16">
        <f t="shared" si="3"/>
        <v>0</v>
      </c>
      <c r="P19" s="16">
        <f t="shared" si="0"/>
        <v>0</v>
      </c>
      <c r="Q19" s="7"/>
      <c r="R19" s="7"/>
    </row>
    <row r="20" spans="2:18" ht="12.75">
      <c r="B20">
        <v>8</v>
      </c>
      <c r="C20" s="4"/>
      <c r="D20" s="4"/>
      <c r="E20" s="4"/>
      <c r="F20" s="4"/>
      <c r="G20" s="4"/>
      <c r="H20" s="7"/>
      <c r="J20" s="1">
        <f t="shared" si="4"/>
        <v>0</v>
      </c>
      <c r="K20" s="16">
        <f t="shared" si="5"/>
        <v>0</v>
      </c>
      <c r="L20" s="16">
        <f t="shared" si="1"/>
        <v>0</v>
      </c>
      <c r="M20" s="1"/>
      <c r="N20" s="16">
        <f t="shared" si="2"/>
        <v>0</v>
      </c>
      <c r="O20" s="16">
        <f t="shared" si="3"/>
        <v>0</v>
      </c>
      <c r="P20" s="16">
        <f t="shared" si="0"/>
        <v>0</v>
      </c>
      <c r="Q20" s="7"/>
      <c r="R20" s="7"/>
    </row>
    <row r="21" spans="2:18" ht="12.75">
      <c r="B21">
        <v>9</v>
      </c>
      <c r="C21" s="4"/>
      <c r="D21" s="4"/>
      <c r="E21" s="4"/>
      <c r="F21" s="4"/>
      <c r="G21" s="4"/>
      <c r="H21" s="7"/>
      <c r="J21" s="1">
        <f t="shared" si="4"/>
        <v>0</v>
      </c>
      <c r="K21" s="16">
        <f t="shared" si="5"/>
        <v>0</v>
      </c>
      <c r="L21" s="16">
        <f t="shared" si="1"/>
        <v>0</v>
      </c>
      <c r="M21" s="1"/>
      <c r="N21" s="16">
        <f t="shared" si="2"/>
        <v>0</v>
      </c>
      <c r="O21" s="16">
        <f t="shared" si="3"/>
        <v>0</v>
      </c>
      <c r="P21" s="16">
        <f t="shared" si="0"/>
        <v>0</v>
      </c>
      <c r="Q21" s="7"/>
      <c r="R21" s="7"/>
    </row>
    <row r="22" spans="2:18" ht="12.75">
      <c r="B22">
        <v>10</v>
      </c>
      <c r="C22" s="4"/>
      <c r="D22" s="4"/>
      <c r="E22" s="4"/>
      <c r="F22" s="4"/>
      <c r="G22" s="4"/>
      <c r="H22" s="7"/>
      <c r="J22" s="1">
        <f t="shared" si="4"/>
        <v>0</v>
      </c>
      <c r="K22" s="16">
        <f t="shared" si="5"/>
        <v>0</v>
      </c>
      <c r="L22" s="16">
        <f t="shared" si="1"/>
        <v>0</v>
      </c>
      <c r="M22" s="1"/>
      <c r="N22" s="16">
        <f t="shared" si="2"/>
        <v>0</v>
      </c>
      <c r="O22" s="16">
        <f t="shared" si="3"/>
        <v>0</v>
      </c>
      <c r="P22" s="16">
        <f t="shared" si="0"/>
        <v>0</v>
      </c>
      <c r="Q22" s="7"/>
      <c r="R22" s="7"/>
    </row>
    <row r="23" spans="3:18" ht="12.75">
      <c r="C23" s="7" t="s">
        <v>30</v>
      </c>
      <c r="D23" s="7"/>
      <c r="E23" s="7"/>
      <c r="F23" s="4">
        <v>0.04</v>
      </c>
      <c r="G23" s="4">
        <v>0.04</v>
      </c>
      <c r="H23" s="7"/>
      <c r="J23" s="1"/>
      <c r="K23" s="16">
        <f>$F$23</f>
        <v>0.04</v>
      </c>
      <c r="L23" s="16">
        <f>$G$23</f>
        <v>0.04</v>
      </c>
      <c r="M23" s="1"/>
      <c r="N23" s="16">
        <f>IF(K23=0,0,$N$25/K23)</f>
        <v>5</v>
      </c>
      <c r="O23" s="16">
        <f>IF(L23=0,0,$O$25/L23)</f>
        <v>20</v>
      </c>
      <c r="P23" s="16">
        <f>IF(1/SUM(N23:O23)=0,0,1/SUM(N23:O23))</f>
        <v>0.04</v>
      </c>
      <c r="Q23" s="7"/>
      <c r="R23" s="7"/>
    </row>
    <row r="24" spans="5:18" ht="12.75">
      <c r="E24" s="14">
        <f>SUM(E13:E21)</f>
        <v>0.15999999999999998</v>
      </c>
      <c r="F24" t="s">
        <v>33</v>
      </c>
      <c r="H24" s="7"/>
      <c r="J24" s="1"/>
      <c r="K24" s="16"/>
      <c r="L24" s="16"/>
      <c r="M24" s="1"/>
      <c r="N24" s="16"/>
      <c r="O24" s="16"/>
      <c r="P24" s="16"/>
      <c r="Q24" s="7"/>
      <c r="R24" s="7"/>
    </row>
    <row r="25" spans="8:18" ht="12.75">
      <c r="H25" s="7"/>
      <c r="J25" s="1"/>
      <c r="K25" s="16">
        <f>C11/($C$11+$D$11)</f>
        <v>0.2</v>
      </c>
      <c r="L25" s="16">
        <f>D11/($C$11+$D$11)</f>
        <v>0.8</v>
      </c>
      <c r="M25" s="1"/>
      <c r="N25" s="16">
        <f>K25</f>
        <v>0.2</v>
      </c>
      <c r="O25" s="16">
        <f>L25</f>
        <v>0.8</v>
      </c>
      <c r="P25" s="16"/>
      <c r="Q25" s="7"/>
      <c r="R25" s="7"/>
    </row>
    <row r="26" spans="3:18" ht="12.75">
      <c r="C26" t="s">
        <v>18</v>
      </c>
      <c r="E26" s="14">
        <f>L31</f>
        <v>2.031076923076923</v>
      </c>
      <c r="F26" t="s">
        <v>5</v>
      </c>
      <c r="H26" s="7"/>
      <c r="J26" s="1"/>
      <c r="K26" s="1"/>
      <c r="L26" s="1"/>
      <c r="M26" s="1"/>
      <c r="N26" s="1"/>
      <c r="O26" s="1"/>
      <c r="P26" s="1"/>
      <c r="Q26" s="7"/>
      <c r="R26" s="7"/>
    </row>
    <row r="27" spans="3:18" ht="12.75">
      <c r="C27" t="s">
        <v>31</v>
      </c>
      <c r="E27" s="14">
        <f>P31</f>
        <v>1.8866666666666665</v>
      </c>
      <c r="F27" t="s">
        <v>5</v>
      </c>
      <c r="J27" s="1"/>
      <c r="K27" s="16">
        <f>SUM(K12:K23)</f>
        <v>0.8200000000000001</v>
      </c>
      <c r="L27" s="16">
        <f>SUM(L12:L23)</f>
        <v>3.2199999999999998</v>
      </c>
      <c r="M27" s="1"/>
      <c r="N27" s="1"/>
      <c r="O27" s="1"/>
      <c r="P27" s="1"/>
      <c r="Q27" s="7"/>
      <c r="R27" s="7"/>
    </row>
    <row r="28" spans="3:18" ht="12.75">
      <c r="C28" t="s">
        <v>19</v>
      </c>
      <c r="E28" s="14">
        <f>AVERAGE(E26:E27)</f>
        <v>1.9588717948717949</v>
      </c>
      <c r="F28" t="s">
        <v>5</v>
      </c>
      <c r="J28" s="1"/>
      <c r="K28" s="16">
        <f>K25/K27</f>
        <v>0.24390243902439024</v>
      </c>
      <c r="L28" s="16">
        <f>IF(L25=0,0,L25/L27)</f>
        <v>0.24844720496894412</v>
      </c>
      <c r="M28" s="1"/>
      <c r="N28" s="1"/>
      <c r="O28" s="1"/>
      <c r="P28" s="1"/>
      <c r="Q28" s="7"/>
      <c r="R28" s="7"/>
    </row>
    <row r="29" spans="10:18" ht="12.75">
      <c r="J29" s="1"/>
      <c r="K29" s="1"/>
      <c r="L29" s="1"/>
      <c r="M29" s="1"/>
      <c r="N29" s="1"/>
      <c r="O29" s="1"/>
      <c r="P29" s="1"/>
      <c r="Q29" s="7"/>
      <c r="R29" s="7"/>
    </row>
    <row r="30" spans="10:18" ht="12.75">
      <c r="J30" s="1"/>
      <c r="K30" s="1"/>
      <c r="L30" s="16">
        <f>SUM(K28:M28)</f>
        <v>0.49234964399333436</v>
      </c>
      <c r="M30" s="1"/>
      <c r="N30" s="1"/>
      <c r="O30" s="1"/>
      <c r="P30" s="1"/>
      <c r="Q30" s="7"/>
      <c r="R30" s="7"/>
    </row>
    <row r="31" spans="3:18" ht="12.75">
      <c r="C31" t="s">
        <v>15</v>
      </c>
      <c r="E31" s="14">
        <f>1/E28</f>
        <v>0.5104979318288916</v>
      </c>
      <c r="F31" t="s">
        <v>8</v>
      </c>
      <c r="J31" s="6" t="s">
        <v>52</v>
      </c>
      <c r="K31" s="1"/>
      <c r="L31" s="16">
        <f>1/L30</f>
        <v>2.031076923076923</v>
      </c>
      <c r="M31" s="1"/>
      <c r="N31" s="1" t="s">
        <v>51</v>
      </c>
      <c r="O31" s="1"/>
      <c r="P31" s="16">
        <f>SUM(P12:P23)</f>
        <v>1.8866666666666665</v>
      </c>
      <c r="Q31" s="7"/>
      <c r="R31" s="7"/>
    </row>
    <row r="32" spans="3:6" ht="12.75">
      <c r="C32" t="s">
        <v>20</v>
      </c>
      <c r="D32" t="s">
        <v>36</v>
      </c>
      <c r="E32" s="5">
        <f>ROUND(E31,2)</f>
        <v>0.51</v>
      </c>
      <c r="F32" t="s">
        <v>8</v>
      </c>
    </row>
    <row r="46" spans="3:4" ht="12.75">
      <c r="C46" t="s">
        <v>21</v>
      </c>
      <c r="D46" t="s">
        <v>22</v>
      </c>
    </row>
    <row r="48" spans="3:6" ht="12.75">
      <c r="C48" t="s">
        <v>2</v>
      </c>
      <c r="D48" t="s">
        <v>25</v>
      </c>
      <c r="E48" t="s">
        <v>23</v>
      </c>
      <c r="F48" t="s">
        <v>24</v>
      </c>
    </row>
    <row r="49" spans="3:6" ht="12.75">
      <c r="C49" s="4">
        <v>0.06</v>
      </c>
      <c r="D49" s="4">
        <v>1</v>
      </c>
      <c r="E49">
        <f>VLOOKUP(C49,$C$53:$F$61,D49+1,1)</f>
        <v>0.16</v>
      </c>
      <c r="F49" s="11">
        <f>C49/E49</f>
        <v>0.375</v>
      </c>
    </row>
    <row r="51" spans="3:4" ht="12.75">
      <c r="C51" t="s">
        <v>11</v>
      </c>
      <c r="D51" t="s">
        <v>9</v>
      </c>
    </row>
    <row r="52" spans="3:6" ht="12.75">
      <c r="C52" t="s">
        <v>43</v>
      </c>
      <c r="D52" t="s">
        <v>10</v>
      </c>
      <c r="E52" t="s">
        <v>40</v>
      </c>
      <c r="F52" t="s">
        <v>41</v>
      </c>
    </row>
    <row r="53" spans="3:6" ht="12.75">
      <c r="C53">
        <v>0</v>
      </c>
      <c r="D53">
        <v>0</v>
      </c>
      <c r="E53">
        <v>0</v>
      </c>
      <c r="F53">
        <v>0</v>
      </c>
    </row>
    <row r="54" spans="3:6" ht="12.75">
      <c r="C54" s="10">
        <v>0.005</v>
      </c>
      <c r="D54">
        <v>0.11</v>
      </c>
      <c r="E54">
        <v>0.11</v>
      </c>
      <c r="F54">
        <v>0.11</v>
      </c>
    </row>
    <row r="55" spans="3:6" ht="12.75">
      <c r="C55" s="10">
        <v>0.007</v>
      </c>
      <c r="D55">
        <v>0.13</v>
      </c>
      <c r="E55">
        <v>0.13</v>
      </c>
      <c r="F55">
        <v>0.13</v>
      </c>
    </row>
    <row r="56" spans="3:6" ht="12.75">
      <c r="C56" s="10">
        <v>0.01</v>
      </c>
      <c r="D56">
        <v>0.15</v>
      </c>
      <c r="E56">
        <v>0.15</v>
      </c>
      <c r="F56">
        <v>0.15</v>
      </c>
    </row>
    <row r="57" spans="3:6" ht="12.75">
      <c r="C57" s="10">
        <v>0.015</v>
      </c>
      <c r="D57">
        <v>0.16</v>
      </c>
      <c r="E57">
        <v>0.17</v>
      </c>
      <c r="F57">
        <v>0.17</v>
      </c>
    </row>
    <row r="58" spans="3:6" ht="12.75">
      <c r="C58" s="10">
        <v>0.025</v>
      </c>
      <c r="D58">
        <v>0.16</v>
      </c>
      <c r="E58">
        <v>0.18</v>
      </c>
      <c r="F58">
        <v>0.19</v>
      </c>
    </row>
    <row r="59" spans="3:6" ht="12.75">
      <c r="C59" s="10">
        <v>0.05</v>
      </c>
      <c r="D59">
        <v>0.16</v>
      </c>
      <c r="E59">
        <v>0.18</v>
      </c>
      <c r="F59">
        <v>0.21</v>
      </c>
    </row>
    <row r="60" spans="3:6" ht="12.75">
      <c r="C60" s="10">
        <v>0.1</v>
      </c>
      <c r="D60">
        <v>0.16</v>
      </c>
      <c r="E60">
        <v>0.18</v>
      </c>
      <c r="F60">
        <v>0.22</v>
      </c>
    </row>
    <row r="61" spans="3:6" ht="12.75">
      <c r="C61" s="10">
        <v>0.3</v>
      </c>
      <c r="D61">
        <v>0.16</v>
      </c>
      <c r="E61">
        <v>0.18</v>
      </c>
      <c r="F61">
        <v>0.23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V61"/>
  <sheetViews>
    <sheetView workbookViewId="0" topLeftCell="A10">
      <selection activeCell="H16" sqref="H16"/>
    </sheetView>
  </sheetViews>
  <sheetFormatPr defaultColWidth="11.421875" defaultRowHeight="12.75"/>
  <cols>
    <col min="1" max="1" width="3.140625" style="0" customWidth="1"/>
    <col min="2" max="2" width="7.00390625" style="0" customWidth="1"/>
    <col min="3" max="3" width="15.28125" style="0" customWidth="1"/>
    <col min="4" max="4" width="18.8515625" style="0" customWidth="1"/>
    <col min="5" max="5" width="15.57421875" style="0" customWidth="1"/>
    <col min="6" max="6" width="7.421875" style="0" customWidth="1"/>
    <col min="7" max="7" width="6.7109375" style="0" customWidth="1"/>
    <col min="8" max="8" width="14.140625" style="0" customWidth="1"/>
    <col min="9" max="9" width="14.00390625" style="0" customWidth="1"/>
    <col min="11" max="11" width="9.8515625" style="0" customWidth="1"/>
    <col min="13" max="13" width="3.28125" style="0" customWidth="1"/>
    <col min="15" max="15" width="12.57421875" style="0" bestFit="1" customWidth="1"/>
    <col min="16" max="16" width="11.7109375" style="0" bestFit="1" customWidth="1"/>
    <col min="17" max="17" width="8.421875" style="0" customWidth="1"/>
    <col min="18" max="18" width="13.7109375" style="0" bestFit="1" customWidth="1"/>
    <col min="19" max="19" width="13.57421875" style="0" bestFit="1" customWidth="1"/>
    <col min="20" max="20" width="14.57421875" style="0" customWidth="1"/>
    <col min="21" max="21" width="24.421875" style="0" bestFit="1" customWidth="1"/>
  </cols>
  <sheetData>
    <row r="2" spans="3:12" ht="12.75">
      <c r="C2" s="2" t="s">
        <v>12</v>
      </c>
      <c r="D2" s="2"/>
      <c r="E2" s="2"/>
      <c r="F2" s="2"/>
      <c r="G2" s="2"/>
      <c r="H2" s="2"/>
      <c r="I2" s="2"/>
      <c r="J2" s="2"/>
      <c r="K2" s="2"/>
      <c r="L2" s="2"/>
    </row>
    <row r="6" spans="3:4" ht="12.75">
      <c r="C6" t="s">
        <v>0</v>
      </c>
      <c r="D6" t="s">
        <v>1</v>
      </c>
    </row>
    <row r="7" spans="3:4" ht="12.75">
      <c r="C7" s="4"/>
      <c r="D7" s="4"/>
    </row>
    <row r="8" spans="12:22" ht="12.75">
      <c r="L8" s="1" t="s">
        <v>16</v>
      </c>
      <c r="M8" s="1"/>
      <c r="N8" s="1" t="s">
        <v>17</v>
      </c>
      <c r="O8" s="1"/>
      <c r="P8" s="1"/>
      <c r="Q8" s="1"/>
      <c r="R8" s="1"/>
      <c r="S8" s="1"/>
      <c r="T8" s="1"/>
      <c r="U8" s="1"/>
      <c r="V8" s="1"/>
    </row>
    <row r="9" spans="12:22" ht="12.75">
      <c r="L9" s="1"/>
      <c r="M9" s="1"/>
      <c r="N9" s="1" t="s">
        <v>3</v>
      </c>
      <c r="O9" s="1" t="s">
        <v>4</v>
      </c>
      <c r="P9" s="1" t="s">
        <v>37</v>
      </c>
      <c r="Q9" s="1"/>
      <c r="R9" s="1"/>
      <c r="S9" s="1"/>
      <c r="T9" s="1"/>
      <c r="U9" s="1"/>
      <c r="V9" s="1"/>
    </row>
    <row r="10" spans="3:22" ht="12.75">
      <c r="C10" s="8" t="s">
        <v>3</v>
      </c>
      <c r="D10" s="8" t="s">
        <v>4</v>
      </c>
      <c r="E10" s="9" t="s">
        <v>37</v>
      </c>
      <c r="F10" s="8" t="s">
        <v>6</v>
      </c>
      <c r="G10" s="8"/>
      <c r="H10" s="8" t="s">
        <v>14</v>
      </c>
      <c r="I10" s="8"/>
      <c r="L10" s="1" t="s">
        <v>2</v>
      </c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2:22" ht="12.75">
      <c r="B11" t="s">
        <v>47</v>
      </c>
      <c r="C11" s="12">
        <v>60</v>
      </c>
      <c r="D11" s="12">
        <v>740</v>
      </c>
      <c r="E11" s="12">
        <v>200</v>
      </c>
      <c r="F11" s="8" t="s">
        <v>32</v>
      </c>
      <c r="G11" s="8"/>
      <c r="H11" s="8" t="s">
        <v>3</v>
      </c>
      <c r="I11" s="8" t="s">
        <v>4</v>
      </c>
      <c r="J11" s="8" t="s">
        <v>37</v>
      </c>
      <c r="L11" s="1"/>
      <c r="M11" s="1"/>
      <c r="N11" s="1"/>
      <c r="O11" s="1"/>
      <c r="P11" s="1"/>
      <c r="Q11" s="1"/>
      <c r="V11" s="1"/>
    </row>
    <row r="12" spans="3:22" ht="12.75">
      <c r="C12" t="s">
        <v>29</v>
      </c>
      <c r="H12" s="4">
        <v>0.13</v>
      </c>
      <c r="I12" s="4">
        <v>0.13</v>
      </c>
      <c r="J12" s="4">
        <v>0.13</v>
      </c>
      <c r="L12" s="1"/>
      <c r="M12" s="1"/>
      <c r="N12" s="16">
        <f>$H$12</f>
        <v>0.13</v>
      </c>
      <c r="O12" s="16">
        <f>$J$12</f>
        <v>0.13</v>
      </c>
      <c r="P12" s="16">
        <f>$I$12</f>
        <v>0.13</v>
      </c>
      <c r="Q12" s="1"/>
      <c r="R12" s="16">
        <f>IF(N12=0,0,$R$25/N12)</f>
        <v>0.4615384615384615</v>
      </c>
      <c r="S12" s="16">
        <f>IF(O12=0,0,$S$25/O12)</f>
        <v>5.692307692307692</v>
      </c>
      <c r="T12" s="16">
        <f>IF(P12=0,0,$T$25/P12)</f>
        <v>1.5384615384615385</v>
      </c>
      <c r="U12" s="16">
        <f>IF(SUM(R12:T12)=0,0,1/SUM(R12:T12))</f>
        <v>0.13</v>
      </c>
      <c r="V12" s="1"/>
    </row>
    <row r="13" spans="2:22" ht="12.75">
      <c r="B13">
        <v>1</v>
      </c>
      <c r="C13" s="4" t="s">
        <v>34</v>
      </c>
      <c r="D13" s="4" t="s">
        <v>34</v>
      </c>
      <c r="E13" s="4" t="s">
        <v>34</v>
      </c>
      <c r="F13" s="13">
        <v>0.022</v>
      </c>
      <c r="H13" s="4">
        <v>0.13</v>
      </c>
      <c r="I13" s="4">
        <v>0.13</v>
      </c>
      <c r="J13" s="4">
        <v>0.13</v>
      </c>
      <c r="L13" s="15">
        <f aca="true" t="shared" si="0" ref="L13:L22">F13</f>
        <v>0.022</v>
      </c>
      <c r="M13" s="1"/>
      <c r="N13" s="16">
        <f aca="true" t="shared" si="1" ref="N13:N22">IF(H13=0,0,$L13/H13)</f>
        <v>0.1692307692307692</v>
      </c>
      <c r="O13" s="16">
        <f aca="true" t="shared" si="2" ref="O13:P22">IF(I13=0,0,$L13/I13)</f>
        <v>0.1692307692307692</v>
      </c>
      <c r="P13" s="16">
        <f>IF(J13=0,0,$L13/J13)</f>
        <v>0.1692307692307692</v>
      </c>
      <c r="Q13" s="1"/>
      <c r="R13" s="16">
        <f aca="true" t="shared" si="3" ref="R13:R22">IF(N13=0,0,$R$25/N13)</f>
        <v>0.35454545454545455</v>
      </c>
      <c r="S13" s="16">
        <f aca="true" t="shared" si="4" ref="S13:S22">IF(O13=0,0,$S$25/O13)</f>
        <v>4.372727272727273</v>
      </c>
      <c r="T13" s="16">
        <f>IF(P13=0,0,$T$25/P13)</f>
        <v>1.181818181818182</v>
      </c>
      <c r="U13" s="16">
        <f aca="true" t="shared" si="5" ref="U13:U22">IF(SUM(R13:T13)=0,0,1/SUM(R13:T13))</f>
        <v>0.1692307692307692</v>
      </c>
      <c r="V13" s="1"/>
    </row>
    <row r="14" spans="2:22" ht="12.75">
      <c r="B14">
        <v>2</v>
      </c>
      <c r="C14" s="4" t="s">
        <v>13</v>
      </c>
      <c r="D14" s="4" t="s">
        <v>28</v>
      </c>
      <c r="E14" s="4" t="s">
        <v>38</v>
      </c>
      <c r="F14" s="13">
        <v>0.1</v>
      </c>
      <c r="H14" s="4">
        <v>0.04</v>
      </c>
      <c r="I14" s="4">
        <v>0.13</v>
      </c>
      <c r="J14" s="4">
        <v>1</v>
      </c>
      <c r="L14" s="15">
        <f t="shared" si="0"/>
        <v>0.1</v>
      </c>
      <c r="M14" s="1"/>
      <c r="N14" s="16">
        <f t="shared" si="1"/>
        <v>2.5</v>
      </c>
      <c r="O14" s="16">
        <f t="shared" si="2"/>
        <v>0.7692307692307693</v>
      </c>
      <c r="P14" s="16">
        <f t="shared" si="2"/>
        <v>0.1</v>
      </c>
      <c r="Q14" s="1"/>
      <c r="R14" s="16">
        <f t="shared" si="3"/>
        <v>0.024</v>
      </c>
      <c r="S14" s="16">
        <f t="shared" si="4"/>
        <v>0.962</v>
      </c>
      <c r="T14" s="16">
        <f aca="true" t="shared" si="6" ref="T14:T22">IF(P14=0,0,$T$25/P14)</f>
        <v>2</v>
      </c>
      <c r="U14" s="16">
        <f t="shared" si="5"/>
        <v>0.33489618218352313</v>
      </c>
      <c r="V14" s="1"/>
    </row>
    <row r="15" spans="2:22" ht="12.75">
      <c r="B15">
        <v>3</v>
      </c>
      <c r="C15" s="4" t="s">
        <v>35</v>
      </c>
      <c r="D15" s="4" t="s">
        <v>28</v>
      </c>
      <c r="E15" s="4" t="s">
        <v>38</v>
      </c>
      <c r="F15" s="13">
        <v>0.1</v>
      </c>
      <c r="H15" s="4">
        <v>0.3333</v>
      </c>
      <c r="I15" s="4">
        <v>0.13</v>
      </c>
      <c r="J15" s="4">
        <v>1</v>
      </c>
      <c r="L15" s="15">
        <f t="shared" si="0"/>
        <v>0.1</v>
      </c>
      <c r="M15" s="1"/>
      <c r="N15" s="16">
        <f t="shared" si="1"/>
        <v>0.3000300030003001</v>
      </c>
      <c r="O15" s="16">
        <f t="shared" si="2"/>
        <v>0.7692307692307693</v>
      </c>
      <c r="P15" s="16">
        <f t="shared" si="2"/>
        <v>0.1</v>
      </c>
      <c r="Q15" s="1"/>
      <c r="R15" s="16">
        <f t="shared" si="3"/>
        <v>0.19997999999999996</v>
      </c>
      <c r="S15" s="16">
        <f t="shared" si="4"/>
        <v>0.962</v>
      </c>
      <c r="T15" s="16">
        <f t="shared" si="6"/>
        <v>2</v>
      </c>
      <c r="U15" s="16">
        <f t="shared" si="5"/>
        <v>0.31625753483576746</v>
      </c>
      <c r="V15" s="1"/>
    </row>
    <row r="16" spans="2:22" ht="12.75">
      <c r="B16">
        <v>4</v>
      </c>
      <c r="C16" s="4"/>
      <c r="D16" s="4"/>
      <c r="E16" s="4"/>
      <c r="F16" s="13"/>
      <c r="H16" s="4"/>
      <c r="I16" s="4"/>
      <c r="J16" s="4"/>
      <c r="L16" s="15">
        <f t="shared" si="0"/>
        <v>0</v>
      </c>
      <c r="M16" s="1"/>
      <c r="N16" s="16">
        <f t="shared" si="1"/>
        <v>0</v>
      </c>
      <c r="O16" s="16">
        <f t="shared" si="2"/>
        <v>0</v>
      </c>
      <c r="P16" s="16">
        <f t="shared" si="2"/>
        <v>0</v>
      </c>
      <c r="Q16" s="1"/>
      <c r="R16" s="16">
        <f t="shared" si="3"/>
        <v>0</v>
      </c>
      <c r="S16" s="16">
        <f t="shared" si="4"/>
        <v>0</v>
      </c>
      <c r="T16" s="16">
        <f t="shared" si="6"/>
        <v>0</v>
      </c>
      <c r="U16" s="16">
        <f t="shared" si="5"/>
        <v>0</v>
      </c>
      <c r="V16" s="1"/>
    </row>
    <row r="17" spans="2:22" ht="12.75">
      <c r="B17">
        <v>5</v>
      </c>
      <c r="C17" s="4"/>
      <c r="D17" s="4"/>
      <c r="E17" s="4"/>
      <c r="F17" s="13"/>
      <c r="H17" s="4"/>
      <c r="I17" s="4"/>
      <c r="J17" s="4"/>
      <c r="L17" s="15">
        <f t="shared" si="0"/>
        <v>0</v>
      </c>
      <c r="M17" s="1"/>
      <c r="N17" s="16">
        <f t="shared" si="1"/>
        <v>0</v>
      </c>
      <c r="O17" s="16">
        <f t="shared" si="2"/>
        <v>0</v>
      </c>
      <c r="P17" s="16">
        <f t="shared" si="2"/>
        <v>0</v>
      </c>
      <c r="Q17" s="1"/>
      <c r="R17" s="16">
        <f t="shared" si="3"/>
        <v>0</v>
      </c>
      <c r="S17" s="16">
        <f t="shared" si="4"/>
        <v>0</v>
      </c>
      <c r="T17" s="16">
        <f t="shared" si="6"/>
        <v>0</v>
      </c>
      <c r="U17" s="16">
        <f t="shared" si="5"/>
        <v>0</v>
      </c>
      <c r="V17" s="1"/>
    </row>
    <row r="18" spans="2:22" ht="12.75">
      <c r="B18">
        <v>6</v>
      </c>
      <c r="C18" s="4"/>
      <c r="D18" s="4"/>
      <c r="E18" s="4"/>
      <c r="F18" s="13"/>
      <c r="H18" s="4"/>
      <c r="I18" s="4"/>
      <c r="J18" s="4"/>
      <c r="L18" s="15">
        <f t="shared" si="0"/>
        <v>0</v>
      </c>
      <c r="M18" s="1"/>
      <c r="N18" s="16">
        <f t="shared" si="1"/>
        <v>0</v>
      </c>
      <c r="O18" s="16">
        <f t="shared" si="2"/>
        <v>0</v>
      </c>
      <c r="P18" s="16">
        <f t="shared" si="2"/>
        <v>0</v>
      </c>
      <c r="Q18" s="1"/>
      <c r="R18" s="16">
        <f t="shared" si="3"/>
        <v>0</v>
      </c>
      <c r="S18" s="16">
        <f t="shared" si="4"/>
        <v>0</v>
      </c>
      <c r="T18" s="16">
        <f t="shared" si="6"/>
        <v>0</v>
      </c>
      <c r="U18" s="16">
        <f t="shared" si="5"/>
        <v>0</v>
      </c>
      <c r="V18" s="1"/>
    </row>
    <row r="19" spans="2:22" ht="12.75">
      <c r="B19">
        <v>7</v>
      </c>
      <c r="C19" s="4"/>
      <c r="D19" s="4"/>
      <c r="E19" s="4"/>
      <c r="F19" s="13"/>
      <c r="H19" s="4"/>
      <c r="I19" s="4"/>
      <c r="J19" s="4"/>
      <c r="L19" s="15">
        <f t="shared" si="0"/>
        <v>0</v>
      </c>
      <c r="M19" s="1"/>
      <c r="N19" s="16">
        <f t="shared" si="1"/>
        <v>0</v>
      </c>
      <c r="O19" s="16">
        <f t="shared" si="2"/>
        <v>0</v>
      </c>
      <c r="P19" s="16">
        <f t="shared" si="2"/>
        <v>0</v>
      </c>
      <c r="Q19" s="1"/>
      <c r="R19" s="16">
        <f t="shared" si="3"/>
        <v>0</v>
      </c>
      <c r="S19" s="16">
        <f t="shared" si="4"/>
        <v>0</v>
      </c>
      <c r="T19" s="16">
        <f t="shared" si="6"/>
        <v>0</v>
      </c>
      <c r="U19" s="16">
        <f t="shared" si="5"/>
        <v>0</v>
      </c>
      <c r="V19" s="1"/>
    </row>
    <row r="20" spans="2:22" ht="12.75">
      <c r="B20">
        <v>8</v>
      </c>
      <c r="C20" s="4"/>
      <c r="D20" s="4"/>
      <c r="E20" s="4"/>
      <c r="F20" s="13"/>
      <c r="H20" s="4"/>
      <c r="I20" s="4"/>
      <c r="J20" s="4"/>
      <c r="L20" s="15">
        <f t="shared" si="0"/>
        <v>0</v>
      </c>
      <c r="M20" s="1"/>
      <c r="N20" s="16">
        <f t="shared" si="1"/>
        <v>0</v>
      </c>
      <c r="O20" s="16">
        <f t="shared" si="2"/>
        <v>0</v>
      </c>
      <c r="P20" s="16">
        <f t="shared" si="2"/>
        <v>0</v>
      </c>
      <c r="Q20" s="1"/>
      <c r="R20" s="16">
        <f t="shared" si="3"/>
        <v>0</v>
      </c>
      <c r="S20" s="16">
        <f t="shared" si="4"/>
        <v>0</v>
      </c>
      <c r="T20" s="16">
        <f t="shared" si="6"/>
        <v>0</v>
      </c>
      <c r="U20" s="16">
        <f t="shared" si="5"/>
        <v>0</v>
      </c>
      <c r="V20" s="1"/>
    </row>
    <row r="21" spans="2:22" ht="12.75">
      <c r="B21">
        <v>9</v>
      </c>
      <c r="C21" s="4"/>
      <c r="D21" s="4"/>
      <c r="E21" s="4"/>
      <c r="F21" s="13"/>
      <c r="H21" s="4"/>
      <c r="I21" s="4"/>
      <c r="J21" s="4"/>
      <c r="L21" s="15">
        <f t="shared" si="0"/>
        <v>0</v>
      </c>
      <c r="M21" s="1"/>
      <c r="N21" s="16">
        <f t="shared" si="1"/>
        <v>0</v>
      </c>
      <c r="O21" s="16">
        <f t="shared" si="2"/>
        <v>0</v>
      </c>
      <c r="P21" s="16">
        <f t="shared" si="2"/>
        <v>0</v>
      </c>
      <c r="Q21" s="1"/>
      <c r="R21" s="16">
        <f t="shared" si="3"/>
        <v>0</v>
      </c>
      <c r="S21" s="16">
        <f t="shared" si="4"/>
        <v>0</v>
      </c>
      <c r="T21" s="16">
        <f t="shared" si="6"/>
        <v>0</v>
      </c>
      <c r="U21" s="16">
        <f t="shared" si="5"/>
        <v>0</v>
      </c>
      <c r="V21" s="1"/>
    </row>
    <row r="22" spans="2:22" ht="12.75">
      <c r="B22">
        <v>10</v>
      </c>
      <c r="C22" s="4"/>
      <c r="D22" s="4"/>
      <c r="E22" s="4"/>
      <c r="F22" s="13"/>
      <c r="H22" s="4"/>
      <c r="I22" s="4"/>
      <c r="J22" s="4"/>
      <c r="L22" s="15">
        <f t="shared" si="0"/>
        <v>0</v>
      </c>
      <c r="M22" s="1"/>
      <c r="N22" s="16">
        <f t="shared" si="1"/>
        <v>0</v>
      </c>
      <c r="O22" s="16">
        <f t="shared" si="2"/>
        <v>0</v>
      </c>
      <c r="P22" s="16">
        <f t="shared" si="2"/>
        <v>0</v>
      </c>
      <c r="Q22" s="1"/>
      <c r="R22" s="16">
        <f t="shared" si="3"/>
        <v>0</v>
      </c>
      <c r="S22" s="16">
        <f t="shared" si="4"/>
        <v>0</v>
      </c>
      <c r="T22" s="16">
        <f t="shared" si="6"/>
        <v>0</v>
      </c>
      <c r="U22" s="16">
        <f t="shared" si="5"/>
        <v>0</v>
      </c>
      <c r="V22" s="1"/>
    </row>
    <row r="23" spans="3:22" ht="12.75">
      <c r="C23" s="7" t="s">
        <v>30</v>
      </c>
      <c r="D23" s="7"/>
      <c r="E23" s="7"/>
      <c r="F23" s="17"/>
      <c r="H23" s="4">
        <v>0.04</v>
      </c>
      <c r="I23" s="4">
        <v>0.04</v>
      </c>
      <c r="J23" s="4">
        <v>0.04</v>
      </c>
      <c r="L23" s="1"/>
      <c r="M23" s="1"/>
      <c r="N23" s="16">
        <f>$H$23</f>
        <v>0.04</v>
      </c>
      <c r="O23" s="16">
        <f>$I$23</f>
        <v>0.04</v>
      </c>
      <c r="P23" s="16">
        <f>$J$23</f>
        <v>0.04</v>
      </c>
      <c r="Q23" s="1"/>
      <c r="R23" s="16">
        <f>IF(N23=0,0,$R$25/N23)</f>
        <v>1.5</v>
      </c>
      <c r="S23" s="16">
        <f>IF(O23=0,0,$S$25/O23)</f>
        <v>18.5</v>
      </c>
      <c r="T23" s="16">
        <f>IF(P23=0,0,$T$25/P23)</f>
        <v>5</v>
      </c>
      <c r="U23" s="16">
        <f>IF(SUM(R23:T23)=0,0,1/SUM(R23:T23))</f>
        <v>0.04</v>
      </c>
      <c r="V23" s="1"/>
    </row>
    <row r="24" spans="5:22" ht="12.75">
      <c r="E24" s="3" t="s">
        <v>7</v>
      </c>
      <c r="F24" s="10">
        <f>SUM(F13:F21)</f>
        <v>0.222</v>
      </c>
      <c r="G24" t="s">
        <v>33</v>
      </c>
      <c r="J24" s="7"/>
      <c r="L24" s="1"/>
      <c r="M24" s="1"/>
      <c r="N24" s="16"/>
      <c r="O24" s="16"/>
      <c r="P24" s="16"/>
      <c r="Q24" s="1"/>
      <c r="R24" s="14"/>
      <c r="S24" s="14"/>
      <c r="T24" s="14"/>
      <c r="U24" s="14"/>
      <c r="V24" s="1"/>
    </row>
    <row r="25" spans="6:22" ht="12.75">
      <c r="F25" s="14"/>
      <c r="J25" s="7"/>
      <c r="L25" s="1"/>
      <c r="M25" s="1"/>
      <c r="N25" s="16">
        <f>C11/($C$11+$D$11+$E$11)</f>
        <v>0.06</v>
      </c>
      <c r="O25" s="16">
        <f>D11/($C$11+$D$11+$E$11)</f>
        <v>0.74</v>
      </c>
      <c r="P25" s="16">
        <f>E11/($C$11+$D$11+$E$11)</f>
        <v>0.2</v>
      </c>
      <c r="Q25" s="1"/>
      <c r="R25" s="16">
        <f>N25</f>
        <v>0.06</v>
      </c>
      <c r="S25" s="16">
        <f>O25</f>
        <v>0.74</v>
      </c>
      <c r="T25" s="16">
        <f>P25</f>
        <v>0.2</v>
      </c>
      <c r="U25" s="16"/>
      <c r="V25" s="1"/>
    </row>
    <row r="26" spans="3:22" ht="12.75">
      <c r="C26" t="s">
        <v>18</v>
      </c>
      <c r="F26" s="14">
        <f>O31</f>
        <v>1.2753275681793137</v>
      </c>
      <c r="G26" t="s">
        <v>5</v>
      </c>
      <c r="J26" s="7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3:22" ht="12.75">
      <c r="C27" t="s">
        <v>31</v>
      </c>
      <c r="F27" s="14">
        <f>U31</f>
        <v>0.9903844862500598</v>
      </c>
      <c r="G27" t="s">
        <v>5</v>
      </c>
      <c r="L27" s="1"/>
      <c r="M27" s="1"/>
      <c r="N27" s="1">
        <f>SUM(N12:N23)</f>
        <v>3.1392607722310695</v>
      </c>
      <c r="O27" s="1">
        <f>SUM(O12:O23)</f>
        <v>1.8776923076923078</v>
      </c>
      <c r="P27" s="1">
        <f>SUM(P12:P23)</f>
        <v>0.5392307692307692</v>
      </c>
      <c r="Q27" s="1"/>
      <c r="R27" s="1"/>
      <c r="S27" s="1"/>
      <c r="T27" s="1"/>
      <c r="U27" s="1"/>
      <c r="V27" s="1"/>
    </row>
    <row r="28" spans="3:22" ht="12.75">
      <c r="C28" t="s">
        <v>19</v>
      </c>
      <c r="F28" s="14">
        <f>AVERAGE(F26:F27)</f>
        <v>1.1328560272146868</v>
      </c>
      <c r="G28" t="s">
        <v>5</v>
      </c>
      <c r="L28" s="1"/>
      <c r="M28" s="1"/>
      <c r="N28" s="1">
        <f>N25/N27</f>
        <v>0.01911277983999974</v>
      </c>
      <c r="O28" s="1">
        <f>IF(O25=0,0,O25/O27)</f>
        <v>0.3941007783695207</v>
      </c>
      <c r="P28" s="1">
        <f>IF(P25=0,0,P25/P27)</f>
        <v>0.3708987161198289</v>
      </c>
      <c r="Q28" s="1"/>
      <c r="R28" s="1"/>
      <c r="S28" s="1"/>
      <c r="T28" s="1"/>
      <c r="U28" s="1"/>
      <c r="V28" s="1"/>
    </row>
    <row r="29" spans="6:22" ht="12.75">
      <c r="F29" s="14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6:22" ht="12.75">
      <c r="F30" s="14"/>
      <c r="L30" s="1"/>
      <c r="M30" s="1"/>
      <c r="N30" s="1"/>
      <c r="O30" s="1">
        <f>SUM(N28:P28)</f>
        <v>0.7841122743293494</v>
      </c>
      <c r="P30" s="1"/>
      <c r="Q30" s="1"/>
      <c r="R30" s="1"/>
      <c r="S30" s="1"/>
      <c r="T30" s="1"/>
      <c r="U30" s="1"/>
      <c r="V30" s="1"/>
    </row>
    <row r="31" spans="3:22" ht="12.75">
      <c r="C31" t="s">
        <v>15</v>
      </c>
      <c r="F31" s="14">
        <f>1/F28</f>
        <v>0.8827247028544878</v>
      </c>
      <c r="G31" t="s">
        <v>8</v>
      </c>
      <c r="L31" s="1"/>
      <c r="M31" s="1"/>
      <c r="N31" s="1" t="s">
        <v>26</v>
      </c>
      <c r="O31" s="1">
        <f>1/O30</f>
        <v>1.2753275681793137</v>
      </c>
      <c r="P31" s="1"/>
      <c r="Q31" s="1"/>
      <c r="R31" s="1"/>
      <c r="S31" s="1"/>
      <c r="T31" s="6" t="s">
        <v>27</v>
      </c>
      <c r="U31" s="1">
        <f>SUM(U12:U23)</f>
        <v>0.9903844862500598</v>
      </c>
      <c r="V31" s="1"/>
    </row>
    <row r="32" spans="3:7" ht="12.75">
      <c r="C32" t="s">
        <v>20</v>
      </c>
      <c r="D32" t="s">
        <v>36</v>
      </c>
      <c r="F32" s="5">
        <f>ROUND(F31,2)</f>
        <v>0.88</v>
      </c>
      <c r="G32" t="s">
        <v>8</v>
      </c>
    </row>
    <row r="46" spans="3:4" ht="12.75">
      <c r="C46" t="s">
        <v>21</v>
      </c>
      <c r="D46" t="s">
        <v>42</v>
      </c>
    </row>
    <row r="48" spans="3:6" ht="12.75">
      <c r="C48" t="s">
        <v>2</v>
      </c>
      <c r="D48" t="s">
        <v>25</v>
      </c>
      <c r="E48" t="s">
        <v>23</v>
      </c>
      <c r="F48" t="s">
        <v>24</v>
      </c>
    </row>
    <row r="49" spans="3:6" ht="12.75">
      <c r="C49" s="4">
        <v>0.06</v>
      </c>
      <c r="D49" s="4">
        <v>2</v>
      </c>
      <c r="E49">
        <f>VLOOKUP(C49,$C$53:$F$61,D49+1,1)</f>
        <v>0.18</v>
      </c>
      <c r="F49">
        <f>C49/E49</f>
        <v>0.3333333333333333</v>
      </c>
    </row>
    <row r="51" spans="3:4" ht="12.75">
      <c r="C51" t="s">
        <v>11</v>
      </c>
      <c r="D51" t="s">
        <v>9</v>
      </c>
    </row>
    <row r="52" spans="3:6" ht="12.75">
      <c r="C52" t="s">
        <v>43</v>
      </c>
      <c r="D52" t="s">
        <v>10</v>
      </c>
      <c r="E52" t="s">
        <v>40</v>
      </c>
      <c r="F52" t="s">
        <v>41</v>
      </c>
    </row>
    <row r="53" spans="3:6" ht="12.75">
      <c r="C53" s="10">
        <v>0</v>
      </c>
      <c r="D53">
        <v>0</v>
      </c>
      <c r="E53">
        <v>0</v>
      </c>
      <c r="F53">
        <v>0</v>
      </c>
    </row>
    <row r="54" spans="3:6" ht="12.75">
      <c r="C54" s="10">
        <v>0.005</v>
      </c>
      <c r="D54">
        <v>0.11</v>
      </c>
      <c r="E54">
        <v>0.11</v>
      </c>
      <c r="F54">
        <v>0.11</v>
      </c>
    </row>
    <row r="55" spans="3:6" ht="12.75">
      <c r="C55" s="10">
        <v>0.007</v>
      </c>
      <c r="D55">
        <v>0.13</v>
      </c>
      <c r="E55">
        <v>0.13</v>
      </c>
      <c r="F55">
        <v>0.13</v>
      </c>
    </row>
    <row r="56" spans="3:6" ht="12.75">
      <c r="C56" s="10">
        <v>0.01</v>
      </c>
      <c r="D56">
        <v>0.15</v>
      </c>
      <c r="E56">
        <v>0.15</v>
      </c>
      <c r="F56">
        <v>0.15</v>
      </c>
    </row>
    <row r="57" spans="3:6" ht="12.75">
      <c r="C57" s="10">
        <v>0.015</v>
      </c>
      <c r="D57">
        <v>0.16</v>
      </c>
      <c r="E57">
        <v>0.17</v>
      </c>
      <c r="F57">
        <v>0.17</v>
      </c>
    </row>
    <row r="58" spans="3:6" ht="12.75">
      <c r="C58" s="10">
        <v>0.025</v>
      </c>
      <c r="D58">
        <v>0.16</v>
      </c>
      <c r="E58">
        <v>0.18</v>
      </c>
      <c r="F58">
        <v>0.19</v>
      </c>
    </row>
    <row r="59" spans="3:6" ht="12.75">
      <c r="C59" s="10">
        <v>0.05</v>
      </c>
      <c r="D59">
        <v>0.16</v>
      </c>
      <c r="E59">
        <v>0.18</v>
      </c>
      <c r="F59">
        <v>0.21</v>
      </c>
    </row>
    <row r="60" spans="3:6" ht="12.75">
      <c r="C60" s="10">
        <v>0.1</v>
      </c>
      <c r="D60">
        <v>0.16</v>
      </c>
      <c r="E60">
        <v>0.18</v>
      </c>
      <c r="F60">
        <v>0.22</v>
      </c>
    </row>
    <row r="61" spans="3:6" ht="12.75">
      <c r="C61" s="10">
        <v>0.3</v>
      </c>
      <c r="D61">
        <v>0.16</v>
      </c>
      <c r="E61">
        <v>0.18</v>
      </c>
      <c r="F61">
        <v>0.23</v>
      </c>
    </row>
  </sheetData>
  <printOptions/>
  <pageMargins left="0.75" right="0.75" top="1" bottom="1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client3.63</cp:lastModifiedBy>
  <dcterms:created xsi:type="dcterms:W3CDTF">2004-12-28T17:41:11Z</dcterms:created>
  <dcterms:modified xsi:type="dcterms:W3CDTF">2010-03-01T09:50:19Z</dcterms:modified>
  <cp:category/>
  <cp:version/>
  <cp:contentType/>
  <cp:contentStatus/>
</cp:coreProperties>
</file>